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NU\Desktop\адм\общественное обсуждение проекта прогноза\"/>
    </mc:Choice>
  </mc:AlternateContent>
  <bookViews>
    <workbookView xWindow="-45" yWindow="6375" windowWidth="19290" windowHeight="10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52511"/>
</workbook>
</file>

<file path=xl/calcChain.xml><?xml version="1.0" encoding="utf-8"?>
<calcChain xmlns="http://schemas.openxmlformats.org/spreadsheetml/2006/main">
  <c r="H15" i="1" l="1"/>
  <c r="F59" i="1" l="1"/>
  <c r="G59" i="1"/>
  <c r="H59" i="1"/>
  <c r="E52" i="1"/>
  <c r="F52" i="1"/>
  <c r="G52" i="1"/>
  <c r="H52" i="1"/>
  <c r="E49" i="1"/>
  <c r="F49" i="1"/>
  <c r="G49" i="1"/>
  <c r="H49" i="1"/>
  <c r="H36" i="1"/>
  <c r="H33" i="1"/>
  <c r="H30" i="1"/>
  <c r="H27" i="1"/>
  <c r="H21" i="1"/>
  <c r="F18" i="1"/>
  <c r="G18" i="1"/>
  <c r="H18" i="1"/>
  <c r="E9" i="1"/>
  <c r="F9" i="1"/>
  <c r="G9" i="1"/>
  <c r="H9" i="1"/>
  <c r="D9" i="1"/>
  <c r="E18" i="1"/>
  <c r="F15" i="1"/>
  <c r="G15" i="1"/>
  <c r="E15" i="1"/>
  <c r="F12" i="1"/>
  <c r="G12" i="1"/>
  <c r="H12" i="1"/>
  <c r="E12" i="1"/>
  <c r="E6" i="1"/>
  <c r="F6" i="1"/>
  <c r="G6" i="1"/>
  <c r="H6" i="1"/>
  <c r="G36" i="1"/>
  <c r="F36" i="1"/>
  <c r="E36" i="1"/>
  <c r="D36" i="1"/>
  <c r="G33" i="1"/>
  <c r="F33" i="1"/>
  <c r="E33" i="1"/>
  <c r="D33" i="1"/>
  <c r="G27" i="1"/>
  <c r="F27" i="1"/>
  <c r="E27" i="1"/>
  <c r="D27" i="1"/>
  <c r="G21" i="1"/>
  <c r="F21" i="1"/>
  <c r="E21" i="1"/>
  <c r="D21" i="1"/>
  <c r="D44" i="1" l="1"/>
  <c r="D49" i="1"/>
  <c r="D42" i="1"/>
  <c r="D39" i="1"/>
  <c r="E44" i="1" l="1"/>
  <c r="F44" i="1"/>
  <c r="G44" i="1"/>
  <c r="H44" i="1"/>
  <c r="E47" i="1"/>
  <c r="F47" i="1"/>
  <c r="G47" i="1"/>
  <c r="H47" i="1"/>
  <c r="D47" i="1"/>
  <c r="D52" i="1"/>
  <c r="E59" i="1"/>
  <c r="D59" i="1"/>
  <c r="F42" i="1" l="1"/>
  <c r="G42" i="1"/>
  <c r="H42" i="1"/>
  <c r="E42" i="1"/>
  <c r="F39" i="1"/>
  <c r="G39" i="1"/>
  <c r="H39" i="1"/>
  <c r="E39" i="1"/>
  <c r="D12" i="1"/>
  <c r="D15" i="1"/>
  <c r="D18" i="1"/>
  <c r="E30" i="1"/>
  <c r="F30" i="1"/>
  <c r="G30" i="1"/>
  <c r="D30" i="1"/>
  <c r="D6" i="1"/>
</calcChain>
</file>

<file path=xl/sharedStrings.xml><?xml version="1.0" encoding="utf-8"?>
<sst xmlns="http://schemas.openxmlformats.org/spreadsheetml/2006/main" count="110" uniqueCount="56">
  <si>
    <t>факт</t>
  </si>
  <si>
    <t>оценка</t>
  </si>
  <si>
    <t>1. Демография</t>
  </si>
  <si>
    <t xml:space="preserve">Численность постоянного населения (среднегодовая) </t>
  </si>
  <si>
    <t>% к предыдущему году</t>
  </si>
  <si>
    <t xml:space="preserve">Индекс промышленного производства </t>
  </si>
  <si>
    <t xml:space="preserve">% к предыдущему году </t>
  </si>
  <si>
    <t>в том числе по видам экономической деятельности:</t>
  </si>
  <si>
    <t xml:space="preserve">Объем отгруженных товаров </t>
  </si>
  <si>
    <t>Индекс производства</t>
  </si>
  <si>
    <t>Темп роста</t>
  </si>
  <si>
    <t>% к предыдущему году в сопоставимых ценах</t>
  </si>
  <si>
    <t xml:space="preserve">Оборот общественного питания </t>
  </si>
  <si>
    <t xml:space="preserve">Объем платных услуг населению </t>
  </si>
  <si>
    <t>Объем инвестиций (в основной капитал) за счет всех источников финансирования</t>
  </si>
  <si>
    <t>Объем строительных работ</t>
  </si>
  <si>
    <t xml:space="preserve">Темп роста </t>
  </si>
  <si>
    <t xml:space="preserve">Объем валовой продукции сельского хозяйства  </t>
  </si>
  <si>
    <t xml:space="preserve">Индекс производства </t>
  </si>
  <si>
    <t>руб.</t>
  </si>
  <si>
    <t xml:space="preserve">      Реальная заработная плата </t>
  </si>
  <si>
    <t>в % к экономически активному населению</t>
  </si>
  <si>
    <t>тыс. человек</t>
  </si>
  <si>
    <t>тыс. чел.</t>
  </si>
  <si>
    <t>млрд.руб.</t>
  </si>
  <si>
    <t>Темп роста в действующих ценах</t>
  </si>
  <si>
    <t xml:space="preserve">Объем оказанных  услуг </t>
  </si>
  <si>
    <t>2. Промышленное производство</t>
  </si>
  <si>
    <t>2.1. Добыча полезных ископаемых</t>
  </si>
  <si>
    <t>2.2. Обрабатывающие производства</t>
  </si>
  <si>
    <t>2.3. Производство и распределение электроэнергии, газа и воды</t>
  </si>
  <si>
    <t>3. Рынок товаров и услуг</t>
  </si>
  <si>
    <t>5. Инвестиции</t>
  </si>
  <si>
    <t>6. Строительство</t>
  </si>
  <si>
    <t>7. Сельское хозяйство</t>
  </si>
  <si>
    <t>8. Курортно-туристический комплекс</t>
  </si>
  <si>
    <t>4. Транспорт</t>
  </si>
  <si>
    <t>млн.руб.</t>
  </si>
  <si>
    <t xml:space="preserve">3.1 Оборот розничной торговли </t>
  </si>
  <si>
    <t xml:space="preserve">3.2. Оборот общественного питания </t>
  </si>
  <si>
    <t>%</t>
  </si>
  <si>
    <t>9. Финансы</t>
  </si>
  <si>
    <t>9.1 Сальдированный финансовый результат</t>
  </si>
  <si>
    <t>x</t>
  </si>
  <si>
    <t>9.2. Прибыль прибыльных предприятий</t>
  </si>
  <si>
    <t>9.3. Убыток по всем видам деятельности</t>
  </si>
  <si>
    <t>10. Уровень жизни населения</t>
  </si>
  <si>
    <t>11. Труд и занятость</t>
  </si>
  <si>
    <t>11.1 Численность занятых в экономике (среднегодовая) в методологии баланса трудовых ресурсов</t>
  </si>
  <si>
    <t>11.2 Уровень зарегистрированной безработицы (на конец года)</t>
  </si>
  <si>
    <t>11.3 Фонд начисленной заработной платы всех работников (без досчета)</t>
  </si>
  <si>
    <t>Индекс потребительских цен</t>
  </si>
  <si>
    <t xml:space="preserve">      Среднемесячная зарплата (по крупным и средним организациям)</t>
  </si>
  <si>
    <t>прогноз</t>
  </si>
  <si>
    <t xml:space="preserve">Основные показатели прогноза 
социально-экономического развития города Сочи на 2017 год и на период до 2019 года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</si>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</sst>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1" applyFont="1"/>
    <xf numFmtId="166" fontId="12" fillId="0" borderId="0" xfId="1" applyNumberFormat="1" applyFont="1" applyFill="1" applyProtection="1"/>
    <xf numFmtId="0" fontId="17" fillId="0" borderId="0" xfId="0" applyFont="1"/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167" fontId="6" fillId="0" borderId="0" xfId="1" applyNumberFormat="1" applyFont="1"/>
    <xf numFmtId="167" fontId="11" fillId="0" borderId="0" xfId="0" applyNumberFormat="1" applyFont="1"/>
    <xf numFmtId="167" fontId="12" fillId="0" borderId="0" xfId="1" applyNumberFormat="1" applyFont="1" applyFill="1" applyProtection="1"/>
    <xf numFmtId="168" fontId="10" fillId="3" borderId="1" xfId="0" applyNumberFormat="1" applyFont="1" applyFill="1" applyBorder="1" applyAlignment="1">
      <alignment horizontal="right" wrapText="1"/>
    </xf>
    <xf numFmtId="168" fontId="16" fillId="3" borderId="1" xfId="0" applyNumberFormat="1" applyFont="1" applyFill="1" applyBorder="1" applyAlignment="1">
      <alignment horizontal="right" wrapText="1"/>
    </xf>
    <xf numFmtId="0" fontId="11" fillId="2" borderId="0" xfId="0" applyFont="1" applyFill="1"/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68" fontId="10" fillId="3" borderId="4" xfId="0" applyNumberFormat="1" applyFont="1" applyFill="1" applyBorder="1" applyAlignment="1">
      <alignment horizontal="right" wrapText="1"/>
    </xf>
    <xf numFmtId="168" fontId="20" fillId="3" borderId="1" xfId="0" applyNumberFormat="1" applyFont="1" applyFill="1" applyBorder="1"/>
    <xf numFmtId="168" fontId="5" fillId="3" borderId="1" xfId="1" applyNumberFormat="1" applyFont="1" applyFill="1" applyBorder="1" applyAlignment="1" applyProtection="1">
      <alignment horizontal="right" wrapText="1"/>
    </xf>
    <xf numFmtId="168" fontId="5" fillId="3" borderId="4" xfId="1" applyNumberFormat="1" applyFont="1" applyFill="1" applyBorder="1" applyAlignment="1" applyProtection="1">
      <alignment horizontal="right" wrapText="1"/>
    </xf>
    <xf numFmtId="168" fontId="15" fillId="3" borderId="1" xfId="1" applyNumberFormat="1" applyFont="1" applyFill="1" applyBorder="1" applyAlignment="1" applyProtection="1">
      <alignment horizontal="right" wrapText="1"/>
    </xf>
    <xf numFmtId="168" fontId="15" fillId="3" borderId="4" xfId="1" applyNumberFormat="1" applyFont="1" applyFill="1" applyBorder="1" applyAlignment="1" applyProtection="1">
      <alignment horizontal="right" wrapText="1"/>
    </xf>
    <xf numFmtId="168" fontId="16" fillId="3" borderId="4" xfId="0" applyNumberFormat="1" applyFont="1" applyFill="1" applyBorder="1" applyAlignment="1">
      <alignment horizontal="right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49" fontId="13" fillId="2" borderId="7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68" fontId="5" fillId="2" borderId="1" xfId="0" applyNumberFormat="1" applyFont="1" applyFill="1" applyBorder="1" applyAlignment="1" applyProtection="1">
      <alignment horizontal="right" vertical="center"/>
      <protection locked="0"/>
    </xf>
    <xf numFmtId="168" fontId="10" fillId="2" borderId="1" xfId="0" applyNumberFormat="1" applyFont="1" applyFill="1" applyBorder="1" applyAlignment="1">
      <alignment horizontal="right" wrapText="1"/>
    </xf>
    <xf numFmtId="168" fontId="10" fillId="2" borderId="4" xfId="0" applyNumberFormat="1" applyFont="1" applyFill="1" applyBorder="1" applyAlignment="1">
      <alignment horizontal="right" wrapText="1"/>
    </xf>
    <xf numFmtId="168" fontId="10" fillId="2" borderId="1" xfId="0" applyNumberFormat="1" applyFont="1" applyFill="1" applyBorder="1"/>
    <xf numFmtId="168" fontId="9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6" fontId="2" fillId="2" borderId="2" xfId="1" applyNumberFormat="1" applyFont="1" applyFill="1" applyBorder="1" applyAlignment="1" applyProtection="1">
      <alignment horizontal="center" vertical="center"/>
    </xf>
    <xf numFmtId="166" fontId="2" fillId="2" borderId="2" xfId="1" applyNumberFormat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8" fontId="9" fillId="2" borderId="1" xfId="1" applyNumberFormat="1" applyFont="1" applyFill="1" applyBorder="1" applyAlignment="1" applyProtection="1">
      <alignment vertical="center"/>
      <protection locked="0"/>
    </xf>
    <xf numFmtId="168" fontId="9" fillId="2" borderId="4" xfId="1" applyNumberFormat="1" applyFont="1" applyFill="1" applyBorder="1" applyAlignment="1" applyProtection="1">
      <alignment horizontal="right" vertical="center"/>
      <protection locked="0"/>
    </xf>
    <xf numFmtId="168" fontId="20" fillId="2" borderId="1" xfId="0" applyNumberFormat="1" applyFont="1" applyFill="1" applyBorder="1"/>
    <xf numFmtId="0" fontId="19" fillId="2" borderId="1" xfId="1" applyFont="1" applyFill="1" applyBorder="1" applyAlignment="1" applyProtection="1">
      <alignment horizontal="left" vertical="center" wrapText="1" indent="2"/>
    </xf>
    <xf numFmtId="168" fontId="5" fillId="2" borderId="1" xfId="1" applyNumberFormat="1" applyFont="1" applyFill="1" applyBorder="1" applyAlignment="1">
      <alignment horizontal="right" wrapText="1"/>
    </xf>
    <xf numFmtId="0" fontId="7" fillId="2" borderId="1" xfId="1" applyFont="1" applyFill="1" applyBorder="1" applyAlignment="1" applyProtection="1">
      <alignment horizontal="left" vertical="center" wrapText="1" indent="2"/>
    </xf>
    <xf numFmtId="0" fontId="7" fillId="2" borderId="1" xfId="1" applyFont="1" applyFill="1" applyBorder="1" applyAlignment="1" applyProtection="1">
      <alignment horizontal="center" vertical="center" wrapText="1"/>
    </xf>
    <xf numFmtId="168" fontId="16" fillId="2" borderId="1" xfId="0" applyNumberFormat="1" applyFont="1" applyFill="1" applyBorder="1" applyAlignment="1">
      <alignment horizontal="right" wrapText="1"/>
    </xf>
    <xf numFmtId="168" fontId="15" fillId="2" borderId="1" xfId="0" applyNumberFormat="1" applyFont="1" applyFill="1" applyBorder="1" applyAlignment="1">
      <alignment horizontal="right" wrapText="1"/>
    </xf>
    <xf numFmtId="168" fontId="15" fillId="2" borderId="4" xfId="0" applyNumberFormat="1" applyFont="1" applyFill="1" applyBorder="1" applyAlignment="1">
      <alignment horizontal="right" wrapText="1"/>
    </xf>
    <xf numFmtId="168" fontId="15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 indent="2"/>
    </xf>
    <xf numFmtId="0" fontId="5" fillId="2" borderId="1" xfId="1" applyFont="1" applyFill="1" applyBorder="1" applyAlignment="1">
      <alignment horizontal="left" vertical="center" wrapText="1" indent="2"/>
    </xf>
    <xf numFmtId="168" fontId="9" fillId="2" borderId="1" xfId="1" applyNumberFormat="1" applyFont="1" applyFill="1" applyBorder="1" applyAlignment="1" applyProtection="1">
      <alignment horizontal="right" wrapText="1"/>
      <protection locked="0"/>
    </xf>
    <xf numFmtId="168" fontId="9" fillId="2" borderId="4" xfId="1" applyNumberFormat="1" applyFont="1" applyFill="1" applyBorder="1" applyAlignment="1" applyProtection="1">
      <alignment horizontal="right" wrapText="1"/>
      <protection locked="0"/>
    </xf>
    <xf numFmtId="168" fontId="5" fillId="2" borderId="1" xfId="0" applyNumberFormat="1" applyFont="1" applyFill="1" applyBorder="1" applyAlignment="1" applyProtection="1">
      <alignment horizontal="right"/>
      <protection locked="0"/>
    </xf>
    <xf numFmtId="168" fontId="9" fillId="2" borderId="1" xfId="4" applyNumberFormat="1" applyFont="1" applyFill="1" applyBorder="1" applyAlignment="1" applyProtection="1">
      <alignment horizontal="right" wrapText="1"/>
      <protection locked="0"/>
    </xf>
    <xf numFmtId="0" fontId="18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168" fontId="5" fillId="2" borderId="1" xfId="1" applyNumberFormat="1" applyFont="1" applyFill="1" applyBorder="1" applyAlignment="1" applyProtection="1">
      <alignment horizontal="right" vertical="center"/>
      <protection locked="0"/>
    </xf>
    <xf numFmtId="168" fontId="5" fillId="2" borderId="4" xfId="1" applyNumberFormat="1" applyFont="1" applyFill="1" applyBorder="1" applyAlignment="1" applyProtection="1">
      <alignment horizontal="right" vertical="center"/>
      <protection locked="0"/>
    </xf>
    <xf numFmtId="168" fontId="14" fillId="2" borderId="1" xfId="4" applyNumberFormat="1" applyFont="1" applyFill="1" applyBorder="1" applyAlignment="1" applyProtection="1">
      <alignment horizontal="right" wrapText="1"/>
      <protection locked="0"/>
    </xf>
    <xf numFmtId="168" fontId="15" fillId="2" borderId="1" xfId="4" applyNumberFormat="1" applyFont="1" applyFill="1" applyBorder="1" applyAlignment="1" applyProtection="1">
      <alignment horizontal="right" wrapText="1"/>
      <protection locked="0"/>
    </xf>
    <xf numFmtId="0" fontId="8" fillId="2" borderId="1" xfId="1" applyFont="1" applyFill="1" applyBorder="1" applyAlignment="1">
      <alignment horizontal="left" vertical="center" wrapText="1"/>
    </xf>
    <xf numFmtId="168" fontId="9" fillId="2" borderId="4" xfId="4" applyNumberFormat="1" applyFont="1" applyFill="1" applyBorder="1" applyAlignment="1" applyProtection="1">
      <alignment horizontal="right" wrapText="1"/>
      <protection locked="0"/>
    </xf>
    <xf numFmtId="168" fontId="15" fillId="2" borderId="4" xfId="4" applyNumberFormat="1" applyFont="1" applyFill="1" applyBorder="1" applyAlignment="1" applyProtection="1">
      <alignment horizontal="right" wrapText="1"/>
      <protection locked="0"/>
    </xf>
    <xf numFmtId="168" fontId="6" fillId="2" borderId="1" xfId="1" applyNumberFormat="1" applyFont="1" applyFill="1" applyBorder="1"/>
    <xf numFmtId="167" fontId="4" fillId="2" borderId="1" xfId="1" applyNumberFormat="1" applyFont="1" applyFill="1" applyBorder="1" applyAlignment="1">
      <alignment horizontal="left" vertical="center" wrapText="1"/>
    </xf>
    <xf numFmtId="168" fontId="5" fillId="2" borderId="1" xfId="0" applyNumberFormat="1" applyFont="1" applyFill="1" applyBorder="1" applyAlignment="1">
      <alignment horizontal="right"/>
    </xf>
    <xf numFmtId="168" fontId="5" fillId="2" borderId="4" xfId="0" applyNumberFormat="1" applyFont="1" applyFill="1" applyBorder="1" applyAlignment="1">
      <alignment horizontal="right"/>
    </xf>
    <xf numFmtId="168" fontId="15" fillId="2" borderId="1" xfId="0" applyNumberFormat="1" applyFont="1" applyFill="1" applyBorder="1" applyAlignment="1">
      <alignment horizontal="right"/>
    </xf>
    <xf numFmtId="168" fontId="5" fillId="2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 wrapText="1" indent="2"/>
    </xf>
  </cellXfs>
  <cellStyles count="8">
    <cellStyle name="Обычный" xfId="0" builtinId="0"/>
    <cellStyle name="Обычный 2" xfId="1"/>
    <cellStyle name="Обычный 2 2" xfId="2"/>
    <cellStyle name="Обычный 3" xfId="5"/>
    <cellStyle name="Обычный 4" xfId="3"/>
    <cellStyle name="Обычный 5" xfId="4"/>
    <cellStyle name="Финансовый [0] 2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54" sqref="A54:XFD54"/>
    </sheetView>
  </sheetViews>
  <sheetFormatPr defaultColWidth="9.140625" defaultRowHeight="15" x14ac:dyDescent="0.25"/>
  <cols>
    <col min="1" max="1" width="60.140625" style="3" customWidth="1"/>
    <col min="2" max="2" width="15.7109375" style="3" customWidth="1"/>
    <col min="3" max="3" width="11.140625" style="3" customWidth="1"/>
    <col min="4" max="4" width="10" style="3" bestFit="1" customWidth="1"/>
    <col min="5" max="5" width="9.5703125" style="3" bestFit="1" customWidth="1"/>
    <col min="6" max="6" width="9.7109375" style="3" customWidth="1"/>
    <col min="7" max="7" width="10.42578125" style="3" customWidth="1"/>
    <col min="8" max="8" width="9.28515625" style="3" bestFit="1" customWidth="1"/>
    <col min="9" max="16384" width="9.140625" style="3"/>
  </cols>
  <sheetData>
    <row r="1" spans="1:8" ht="63" customHeight="1" x14ac:dyDescent="0.25">
      <c r="A1" s="34" t="s">
        <v>54</v>
      </c>
      <c r="B1" s="34"/>
      <c r="C1" s="34"/>
      <c r="D1" s="34"/>
      <c r="E1" s="34"/>
      <c r="F1" s="34"/>
      <c r="G1" s="34"/>
      <c r="H1" s="34"/>
    </row>
    <row r="2" spans="1:8" ht="22.5" customHeight="1" x14ac:dyDescent="0.25">
      <c r="A2" s="32"/>
      <c r="B2" s="33"/>
      <c r="C2" s="21">
        <v>2014</v>
      </c>
      <c r="D2" s="24">
        <v>2015</v>
      </c>
      <c r="E2" s="24">
        <v>2016</v>
      </c>
      <c r="F2" s="21">
        <v>2017</v>
      </c>
      <c r="G2" s="22">
        <v>2018</v>
      </c>
      <c r="H2" s="23">
        <v>2019</v>
      </c>
    </row>
    <row r="3" spans="1:8" x14ac:dyDescent="0.25">
      <c r="A3" s="32"/>
      <c r="B3" s="33"/>
      <c r="C3" s="13" t="s">
        <v>0</v>
      </c>
      <c r="D3" s="13" t="s">
        <v>0</v>
      </c>
      <c r="E3" s="14" t="s">
        <v>1</v>
      </c>
      <c r="F3" s="35" t="s">
        <v>53</v>
      </c>
      <c r="G3" s="36"/>
      <c r="H3" s="37"/>
    </row>
    <row r="4" spans="1:8" s="20" customFormat="1" x14ac:dyDescent="0.25">
      <c r="A4" s="43" t="s">
        <v>2</v>
      </c>
      <c r="B4" s="44"/>
      <c r="C4" s="45"/>
      <c r="D4" s="45"/>
      <c r="E4" s="46"/>
      <c r="F4" s="46"/>
      <c r="G4" s="47"/>
      <c r="H4" s="48"/>
    </row>
    <row r="5" spans="1:8" s="20" customFormat="1" x14ac:dyDescent="0.25">
      <c r="A5" s="9" t="s">
        <v>3</v>
      </c>
      <c r="B5" s="8" t="s">
        <v>22</v>
      </c>
      <c r="C5" s="38">
        <v>470.44400000000002</v>
      </c>
      <c r="D5" s="39">
        <v>473.94799999999998</v>
      </c>
      <c r="E5" s="39">
        <v>486.71300000000002</v>
      </c>
      <c r="F5" s="39">
        <v>498.50099999999998</v>
      </c>
      <c r="G5" s="40">
        <v>507.32400000000001</v>
      </c>
      <c r="H5" s="41">
        <v>513.85699999999997</v>
      </c>
    </row>
    <row r="6" spans="1:8" s="20" customFormat="1" ht="22.5" x14ac:dyDescent="0.25">
      <c r="A6" s="9" t="s">
        <v>10</v>
      </c>
      <c r="B6" s="8" t="s">
        <v>4</v>
      </c>
      <c r="C6" s="42">
        <v>102.4</v>
      </c>
      <c r="D6" s="42">
        <f>D5/C5*100</f>
        <v>100.74482828987084</v>
      </c>
      <c r="E6" s="42">
        <f t="shared" ref="E6:H6" si="0">E5/D5*100</f>
        <v>102.69333344586326</v>
      </c>
      <c r="F6" s="42">
        <f t="shared" si="0"/>
        <v>102.42196119684495</v>
      </c>
      <c r="G6" s="42">
        <f t="shared" si="0"/>
        <v>101.76990617872382</v>
      </c>
      <c r="H6" s="42">
        <f t="shared" si="0"/>
        <v>101.28773722512634</v>
      </c>
    </row>
    <row r="7" spans="1:8" s="20" customFormat="1" x14ac:dyDescent="0.25">
      <c r="A7" s="7" t="s">
        <v>27</v>
      </c>
      <c r="B7" s="8"/>
      <c r="C7" s="49"/>
      <c r="D7" s="49"/>
      <c r="E7" s="49"/>
      <c r="F7" s="49"/>
      <c r="G7" s="49"/>
      <c r="H7" s="49"/>
    </row>
    <row r="8" spans="1:8" s="20" customFormat="1" ht="27" customHeight="1" x14ac:dyDescent="0.25">
      <c r="A8" s="9" t="s">
        <v>5</v>
      </c>
      <c r="B8" s="8" t="s">
        <v>6</v>
      </c>
      <c r="C8" s="38">
        <v>80.099999999999994</v>
      </c>
      <c r="D8" s="38">
        <v>99.3</v>
      </c>
      <c r="E8" s="38">
        <v>104</v>
      </c>
      <c r="F8" s="38">
        <v>106.7</v>
      </c>
      <c r="G8" s="38">
        <v>111.6</v>
      </c>
      <c r="H8" s="38">
        <v>105.5</v>
      </c>
    </row>
    <row r="9" spans="1:8" s="20" customFormat="1" ht="15" customHeight="1" x14ac:dyDescent="0.25">
      <c r="A9" s="9" t="s">
        <v>7</v>
      </c>
      <c r="B9" s="8"/>
      <c r="C9" s="42"/>
      <c r="D9" s="42">
        <f>D11+D14+D17</f>
        <v>23830.635000000002</v>
      </c>
      <c r="E9" s="42">
        <f t="shared" ref="E9:H9" si="1">E11+E14+E17</f>
        <v>24775.1</v>
      </c>
      <c r="F9" s="42">
        <f t="shared" si="1"/>
        <v>26445.1</v>
      </c>
      <c r="G9" s="42">
        <f t="shared" si="1"/>
        <v>29509.599999999999</v>
      </c>
      <c r="H9" s="42">
        <f t="shared" si="1"/>
        <v>31126.5</v>
      </c>
    </row>
    <row r="10" spans="1:8" s="20" customFormat="1" x14ac:dyDescent="0.25">
      <c r="A10" s="61" t="s">
        <v>28</v>
      </c>
      <c r="B10" s="8"/>
      <c r="C10" s="42"/>
      <c r="D10" s="42"/>
      <c r="E10" s="42"/>
      <c r="F10" s="42"/>
      <c r="G10" s="42"/>
      <c r="H10" s="42"/>
    </row>
    <row r="11" spans="1:8" s="20" customFormat="1" x14ac:dyDescent="0.25">
      <c r="A11" s="60" t="s">
        <v>8</v>
      </c>
      <c r="B11" s="10" t="s">
        <v>37</v>
      </c>
      <c r="C11" s="42">
        <v>690.1</v>
      </c>
      <c r="D11" s="42">
        <v>511.25700000000001</v>
      </c>
      <c r="E11" s="42">
        <v>267.5</v>
      </c>
      <c r="F11" s="42">
        <v>279.2</v>
      </c>
      <c r="G11" s="50">
        <v>294.39999999999998</v>
      </c>
      <c r="H11" s="41">
        <v>308.7</v>
      </c>
    </row>
    <row r="12" spans="1:8" s="20" customFormat="1" ht="22.5" x14ac:dyDescent="0.25">
      <c r="A12" s="60" t="s">
        <v>9</v>
      </c>
      <c r="B12" s="8" t="s">
        <v>4</v>
      </c>
      <c r="C12" s="38">
        <v>25.9</v>
      </c>
      <c r="D12" s="38">
        <f>D11/C11*100</f>
        <v>74.084480510071003</v>
      </c>
      <c r="E12" s="38">
        <f>E11/D11*100</f>
        <v>52.322021996764832</v>
      </c>
      <c r="F12" s="38">
        <f t="shared" ref="F12:H12" si="2">F11/E11*100</f>
        <v>104.37383177570092</v>
      </c>
      <c r="G12" s="38">
        <f t="shared" si="2"/>
        <v>105.44412607449856</v>
      </c>
      <c r="H12" s="38">
        <f t="shared" si="2"/>
        <v>104.85733695652175</v>
      </c>
    </row>
    <row r="13" spans="1:8" s="20" customFormat="1" x14ac:dyDescent="0.25">
      <c r="A13" s="61" t="s">
        <v>29</v>
      </c>
      <c r="B13" s="8"/>
      <c r="C13" s="42"/>
      <c r="D13" s="42"/>
      <c r="E13" s="42"/>
      <c r="F13" s="42"/>
      <c r="G13" s="50"/>
      <c r="H13" s="51"/>
    </row>
    <row r="14" spans="1:8" s="20" customFormat="1" x14ac:dyDescent="0.25">
      <c r="A14" s="60" t="s">
        <v>8</v>
      </c>
      <c r="B14" s="10" t="s">
        <v>37</v>
      </c>
      <c r="C14" s="62">
        <v>11169.2</v>
      </c>
      <c r="D14" s="62">
        <v>11017.678</v>
      </c>
      <c r="E14" s="62">
        <v>11151</v>
      </c>
      <c r="F14" s="62">
        <v>11802.9</v>
      </c>
      <c r="G14" s="63">
        <v>12465.8</v>
      </c>
      <c r="H14" s="41">
        <v>13139.7</v>
      </c>
    </row>
    <row r="15" spans="1:8" s="20" customFormat="1" ht="22.5" x14ac:dyDescent="0.25">
      <c r="A15" s="60" t="s">
        <v>9</v>
      </c>
      <c r="B15" s="8" t="s">
        <v>4</v>
      </c>
      <c r="C15" s="64">
        <v>80.8</v>
      </c>
      <c r="D15" s="64">
        <f>D14/C14*100</f>
        <v>98.643394334419639</v>
      </c>
      <c r="E15" s="64">
        <f>E14/D14*100</f>
        <v>101.21007348372315</v>
      </c>
      <c r="F15" s="64">
        <f t="shared" ref="F15:H15" si="3">F14/E14*100</f>
        <v>105.84611245628194</v>
      </c>
      <c r="G15" s="64">
        <f t="shared" si="3"/>
        <v>105.61641630446755</v>
      </c>
      <c r="H15" s="64">
        <f t="shared" si="3"/>
        <v>105.40599079080366</v>
      </c>
    </row>
    <row r="16" spans="1:8" s="20" customFormat="1" ht="18" customHeight="1" x14ac:dyDescent="0.25">
      <c r="A16" s="61" t="s">
        <v>30</v>
      </c>
      <c r="B16" s="8"/>
      <c r="C16" s="42"/>
      <c r="D16" s="42"/>
      <c r="E16" s="42"/>
      <c r="F16" s="42"/>
      <c r="G16" s="50"/>
      <c r="H16" s="51"/>
    </row>
    <row r="17" spans="1:11" s="20" customFormat="1" x14ac:dyDescent="0.25">
      <c r="A17" s="60" t="s">
        <v>8</v>
      </c>
      <c r="B17" s="10" t="s">
        <v>37</v>
      </c>
      <c r="C17" s="65">
        <v>12131.6</v>
      </c>
      <c r="D17" s="65">
        <v>12301.7</v>
      </c>
      <c r="E17" s="65">
        <v>13356.6</v>
      </c>
      <c r="F17" s="65">
        <v>14363</v>
      </c>
      <c r="G17" s="65">
        <v>16749.400000000001</v>
      </c>
      <c r="H17" s="65">
        <v>17678.099999999999</v>
      </c>
    </row>
    <row r="18" spans="1:11" s="20" customFormat="1" ht="24" customHeight="1" x14ac:dyDescent="0.25">
      <c r="A18" s="60" t="s">
        <v>9</v>
      </c>
      <c r="B18" s="8" t="s">
        <v>4</v>
      </c>
      <c r="C18" s="64">
        <v>90.1</v>
      </c>
      <c r="D18" s="64">
        <f>D17/C17*100</f>
        <v>101.40212338026311</v>
      </c>
      <c r="E18" s="64">
        <f>E17/D17*100</f>
        <v>108.57523756879131</v>
      </c>
      <c r="F18" s="64">
        <f t="shared" ref="F18:H18" si="4">F17/E17*100</f>
        <v>107.53485168381174</v>
      </c>
      <c r="G18" s="64">
        <f t="shared" si="4"/>
        <v>116.61491331894452</v>
      </c>
      <c r="H18" s="64">
        <f t="shared" si="4"/>
        <v>105.54467622720811</v>
      </c>
    </row>
    <row r="19" spans="1:11" s="20" customFormat="1" x14ac:dyDescent="0.25">
      <c r="A19" s="7" t="s">
        <v>31</v>
      </c>
      <c r="B19" s="8"/>
      <c r="C19" s="42"/>
      <c r="D19" s="42"/>
      <c r="E19" s="42"/>
      <c r="F19" s="42"/>
      <c r="G19" s="50"/>
      <c r="H19" s="51"/>
    </row>
    <row r="20" spans="1:11" s="20" customFormat="1" x14ac:dyDescent="0.25">
      <c r="A20" s="52" t="s">
        <v>38</v>
      </c>
      <c r="B20" s="10" t="s">
        <v>37</v>
      </c>
      <c r="C20" s="53">
        <v>143869.4</v>
      </c>
      <c r="D20" s="53">
        <v>156098.9</v>
      </c>
      <c r="E20" s="53">
        <v>167526.9</v>
      </c>
      <c r="F20" s="53">
        <v>179878.8</v>
      </c>
      <c r="G20" s="53">
        <v>193972.5</v>
      </c>
      <c r="H20" s="53">
        <v>209795.6</v>
      </c>
    </row>
    <row r="21" spans="1:11" s="20" customFormat="1" ht="33.75" customHeight="1" x14ac:dyDescent="0.25">
      <c r="A21" s="54" t="s">
        <v>10</v>
      </c>
      <c r="B21" s="55" t="s">
        <v>11</v>
      </c>
      <c r="C21" s="56">
        <v>109.9</v>
      </c>
      <c r="D21" s="57">
        <f>D20/C20/1.163*100</f>
        <v>93.29356641442655</v>
      </c>
      <c r="E21" s="57">
        <f>E20/D20/1.077*100</f>
        <v>99.648096285561238</v>
      </c>
      <c r="F21" s="57">
        <f>F20/E20/1.054*100</f>
        <v>101.87199673751903</v>
      </c>
      <c r="G21" s="57">
        <f>G20/F20/1.048*100</f>
        <v>102.89609634864065</v>
      </c>
      <c r="H21" s="57">
        <f>H20/G20/1.04*100</f>
        <v>103.99749369706453</v>
      </c>
    </row>
    <row r="22" spans="1:11" hidden="1" x14ac:dyDescent="0.25">
      <c r="A22" s="12" t="s">
        <v>12</v>
      </c>
      <c r="B22" s="2" t="s">
        <v>24</v>
      </c>
      <c r="C22" s="18"/>
      <c r="D22" s="18"/>
      <c r="E22" s="18"/>
      <c r="F22" s="27"/>
      <c r="G22" s="28"/>
      <c r="H22" s="26"/>
      <c r="K22" s="6"/>
    </row>
    <row r="23" spans="1:11" ht="24.6" hidden="1" customHeight="1" x14ac:dyDescent="0.25">
      <c r="A23" s="12" t="s">
        <v>10</v>
      </c>
      <c r="B23" s="1" t="s">
        <v>11</v>
      </c>
      <c r="C23" s="19"/>
      <c r="D23" s="19"/>
      <c r="E23" s="19"/>
      <c r="F23" s="29"/>
      <c r="G23" s="30"/>
      <c r="H23" s="26"/>
    </row>
    <row r="24" spans="1:11" hidden="1" x14ac:dyDescent="0.25">
      <c r="A24" s="12" t="s">
        <v>13</v>
      </c>
      <c r="B24" s="2" t="s">
        <v>24</v>
      </c>
      <c r="C24" s="18"/>
      <c r="D24" s="18"/>
      <c r="E24" s="18"/>
      <c r="F24" s="18"/>
      <c r="G24" s="25"/>
      <c r="H24" s="26"/>
      <c r="K24" s="6"/>
    </row>
    <row r="25" spans="1:11" ht="24.6" hidden="1" customHeight="1" x14ac:dyDescent="0.25">
      <c r="A25" s="12" t="s">
        <v>10</v>
      </c>
      <c r="B25" s="1" t="s">
        <v>11</v>
      </c>
      <c r="C25" s="19"/>
      <c r="D25" s="19"/>
      <c r="E25" s="19"/>
      <c r="F25" s="19"/>
      <c r="G25" s="31"/>
      <c r="H25" s="26"/>
    </row>
    <row r="26" spans="1:11" s="20" customFormat="1" ht="20.25" customHeight="1" x14ac:dyDescent="0.25">
      <c r="A26" s="52" t="s">
        <v>39</v>
      </c>
      <c r="B26" s="10" t="s">
        <v>37</v>
      </c>
      <c r="C26" s="39">
        <v>15911.2</v>
      </c>
      <c r="D26" s="39">
        <v>16817.8</v>
      </c>
      <c r="E26" s="39">
        <v>18179.5</v>
      </c>
      <c r="F26" s="39">
        <v>19470.400000000001</v>
      </c>
      <c r="G26" s="40">
        <v>20833.3</v>
      </c>
      <c r="H26" s="41">
        <v>22425</v>
      </c>
    </row>
    <row r="27" spans="1:11" s="20" customFormat="1" ht="32.25" customHeight="1" x14ac:dyDescent="0.25">
      <c r="A27" s="54" t="s">
        <v>10</v>
      </c>
      <c r="B27" s="55" t="s">
        <v>11</v>
      </c>
      <c r="C27" s="56">
        <v>121</v>
      </c>
      <c r="D27" s="57">
        <f>D26/C26/1.124*100</f>
        <v>94.037253733308816</v>
      </c>
      <c r="E27" s="57">
        <f>E26/D26/1.076*100</f>
        <v>100.46168997523026</v>
      </c>
      <c r="F27" s="57">
        <f>F26/E26/1.051*100</f>
        <v>101.90376342441323</v>
      </c>
      <c r="G27" s="58">
        <f>G26/F26/1.052*100</f>
        <v>101.71088991631481</v>
      </c>
      <c r="H27" s="59">
        <f>H26/G26/1.048*100</f>
        <v>102.71008800026293</v>
      </c>
    </row>
    <row r="28" spans="1:11" s="20" customFormat="1" ht="17.25" customHeight="1" x14ac:dyDescent="0.25">
      <c r="A28" s="66" t="s">
        <v>36</v>
      </c>
      <c r="B28" s="67"/>
      <c r="C28" s="68"/>
      <c r="D28" s="68"/>
      <c r="E28" s="68"/>
      <c r="F28" s="68"/>
      <c r="G28" s="69"/>
      <c r="H28" s="51"/>
    </row>
    <row r="29" spans="1:11" s="20" customFormat="1" ht="17.25" customHeight="1" x14ac:dyDescent="0.25">
      <c r="A29" s="11" t="s">
        <v>26</v>
      </c>
      <c r="B29" s="67" t="s">
        <v>37</v>
      </c>
      <c r="C29" s="68">
        <v>9290.5</v>
      </c>
      <c r="D29" s="68">
        <v>10927</v>
      </c>
      <c r="E29" s="68">
        <v>13343.6</v>
      </c>
      <c r="F29" s="68">
        <v>14370.2</v>
      </c>
      <c r="G29" s="69">
        <v>15481.4</v>
      </c>
      <c r="H29" s="41">
        <v>16541</v>
      </c>
    </row>
    <row r="30" spans="1:11" s="20" customFormat="1" ht="24.75" customHeight="1" x14ac:dyDescent="0.25">
      <c r="A30" s="11" t="s">
        <v>25</v>
      </c>
      <c r="B30" s="67" t="s">
        <v>4</v>
      </c>
      <c r="C30" s="68">
        <v>110.2</v>
      </c>
      <c r="D30" s="68">
        <f>D29/C29*100</f>
        <v>117.61476777353211</v>
      </c>
      <c r="E30" s="68">
        <f t="shared" ref="E30:H30" si="5">E29/D29*100</f>
        <v>122.11585979683352</v>
      </c>
      <c r="F30" s="68">
        <f t="shared" si="5"/>
        <v>107.69357594652118</v>
      </c>
      <c r="G30" s="68">
        <f t="shared" si="5"/>
        <v>107.73266899556025</v>
      </c>
      <c r="H30" s="68">
        <f t="shared" si="5"/>
        <v>106.84434224294961</v>
      </c>
    </row>
    <row r="31" spans="1:11" s="20" customFormat="1" x14ac:dyDescent="0.25">
      <c r="A31" s="7" t="s">
        <v>32</v>
      </c>
      <c r="B31" s="8"/>
      <c r="C31" s="42"/>
      <c r="D31" s="42"/>
      <c r="E31" s="42"/>
      <c r="F31" s="42"/>
      <c r="G31" s="50"/>
      <c r="H31" s="51"/>
    </row>
    <row r="32" spans="1:11" s="20" customFormat="1" ht="19.5" customHeight="1" x14ac:dyDescent="0.25">
      <c r="A32" s="9" t="s">
        <v>14</v>
      </c>
      <c r="B32" s="10" t="s">
        <v>37</v>
      </c>
      <c r="C32" s="65">
        <v>263064.40000000002</v>
      </c>
      <c r="D32" s="65">
        <v>140273</v>
      </c>
      <c r="E32" s="65">
        <v>62029</v>
      </c>
      <c r="F32" s="65">
        <v>59120</v>
      </c>
      <c r="G32" s="65">
        <v>59061</v>
      </c>
      <c r="H32" s="65">
        <v>73034</v>
      </c>
    </row>
    <row r="33" spans="1:8" s="20" customFormat="1" ht="32.25" customHeight="1" x14ac:dyDescent="0.25">
      <c r="A33" s="11" t="s">
        <v>10</v>
      </c>
      <c r="B33" s="8" t="s">
        <v>11</v>
      </c>
      <c r="C33" s="70">
        <v>87.5</v>
      </c>
      <c r="D33" s="71">
        <f>D32/C32/1.143*100</f>
        <v>46.651517483239928</v>
      </c>
      <c r="E33" s="71">
        <f>E32/D32/1.06*100</f>
        <v>41.717169040586491</v>
      </c>
      <c r="F33" s="71">
        <f>F32/E32/1.05*100</f>
        <v>90.771674385790362</v>
      </c>
      <c r="G33" s="71">
        <f>G32/F32/1.045*100</f>
        <v>95.598280360761677</v>
      </c>
      <c r="H33" s="71">
        <f>H32/G32/1.042*100</f>
        <v>118.67427089354669</v>
      </c>
    </row>
    <row r="34" spans="1:8" s="20" customFormat="1" x14ac:dyDescent="0.25">
      <c r="A34" s="7" t="s">
        <v>33</v>
      </c>
      <c r="B34" s="8"/>
      <c r="C34" s="42"/>
      <c r="D34" s="42"/>
      <c r="E34" s="42"/>
      <c r="F34" s="42"/>
      <c r="G34" s="50"/>
      <c r="H34" s="51"/>
    </row>
    <row r="35" spans="1:8" s="20" customFormat="1" ht="16.5" customHeight="1" x14ac:dyDescent="0.25">
      <c r="A35" s="72" t="s">
        <v>15</v>
      </c>
      <c r="B35" s="10" t="s">
        <v>37</v>
      </c>
      <c r="C35" s="65">
        <v>37642.6</v>
      </c>
      <c r="D35" s="65">
        <v>28557.4</v>
      </c>
      <c r="E35" s="65">
        <v>17738.3</v>
      </c>
      <c r="F35" s="65">
        <v>18313.7</v>
      </c>
      <c r="G35" s="73">
        <v>19334</v>
      </c>
      <c r="H35" s="65">
        <v>20764.400000000001</v>
      </c>
    </row>
    <row r="36" spans="1:8" s="20" customFormat="1" ht="36.75" customHeight="1" x14ac:dyDescent="0.25">
      <c r="A36" s="11" t="s">
        <v>16</v>
      </c>
      <c r="B36" s="55" t="s">
        <v>11</v>
      </c>
      <c r="C36" s="70">
        <v>29.8</v>
      </c>
      <c r="D36" s="71">
        <f>D35/C35/1.049*100</f>
        <v>72.320856969562158</v>
      </c>
      <c r="E36" s="71">
        <f>E35/D35/1.039*100</f>
        <v>59.783010821162073</v>
      </c>
      <c r="F36" s="71">
        <f>F35/E35/1.042*100</f>
        <v>99.082368835198707</v>
      </c>
      <c r="G36" s="74">
        <f>G35/F35/1.055*100</f>
        <v>100.06752513534076</v>
      </c>
      <c r="H36" s="71">
        <f>H35/G35/1.053*100</f>
        <v>101.9927498324795</v>
      </c>
    </row>
    <row r="37" spans="1:8" s="20" customFormat="1" x14ac:dyDescent="0.25">
      <c r="A37" s="7" t="s">
        <v>34</v>
      </c>
      <c r="B37" s="8"/>
      <c r="C37" s="42"/>
      <c r="D37" s="42"/>
      <c r="E37" s="42"/>
      <c r="F37" s="42"/>
      <c r="G37" s="50"/>
      <c r="H37" s="51"/>
    </row>
    <row r="38" spans="1:8" s="20" customFormat="1" ht="20.45" customHeight="1" x14ac:dyDescent="0.25">
      <c r="A38" s="9" t="s">
        <v>17</v>
      </c>
      <c r="B38" s="10" t="s">
        <v>37</v>
      </c>
      <c r="C38" s="39">
        <v>2215.1999999999998</v>
      </c>
      <c r="D38" s="39">
        <v>2237</v>
      </c>
      <c r="E38" s="39">
        <v>2282.5</v>
      </c>
      <c r="F38" s="39">
        <v>2461.6</v>
      </c>
      <c r="G38" s="40">
        <v>2617.3000000000002</v>
      </c>
      <c r="H38" s="39">
        <v>2734.9</v>
      </c>
    </row>
    <row r="39" spans="1:8" s="20" customFormat="1" ht="22.5" x14ac:dyDescent="0.25">
      <c r="A39" s="11" t="s">
        <v>18</v>
      </c>
      <c r="B39" s="8" t="s">
        <v>4</v>
      </c>
      <c r="C39" s="56">
        <v>92.9</v>
      </c>
      <c r="D39" s="56">
        <f>D38/C38*100</f>
        <v>100.98410978692669</v>
      </c>
      <c r="E39" s="56">
        <f>E38/D38*100</f>
        <v>102.0339740724184</v>
      </c>
      <c r="F39" s="56">
        <f t="shared" ref="F39:H39" si="6">F38/E38*100</f>
        <v>107.84665936473165</v>
      </c>
      <c r="G39" s="56">
        <f t="shared" si="6"/>
        <v>106.32515437114074</v>
      </c>
      <c r="H39" s="56">
        <f t="shared" si="6"/>
        <v>104.49317999465097</v>
      </c>
    </row>
    <row r="40" spans="1:8" s="20" customFormat="1" x14ac:dyDescent="0.25">
      <c r="A40" s="7" t="s">
        <v>35</v>
      </c>
      <c r="B40" s="8"/>
      <c r="C40" s="42"/>
      <c r="D40" s="42"/>
      <c r="E40" s="42"/>
      <c r="F40" s="42"/>
      <c r="G40" s="50"/>
      <c r="H40" s="51"/>
    </row>
    <row r="41" spans="1:8" s="20" customFormat="1" ht="20.45" customHeight="1" x14ac:dyDescent="0.25">
      <c r="A41" s="9" t="s">
        <v>26</v>
      </c>
      <c r="B41" s="10" t="s">
        <v>37</v>
      </c>
      <c r="C41" s="39">
        <v>31511.599999999999</v>
      </c>
      <c r="D41" s="39">
        <v>37122.300000000003</v>
      </c>
      <c r="E41" s="39">
        <v>38838.199999999997</v>
      </c>
      <c r="F41" s="39">
        <v>40751.199999999997</v>
      </c>
      <c r="G41" s="40">
        <v>42769</v>
      </c>
      <c r="H41" s="39">
        <v>45201</v>
      </c>
    </row>
    <row r="42" spans="1:8" s="20" customFormat="1" ht="22.5" x14ac:dyDescent="0.25">
      <c r="A42" s="11" t="s">
        <v>10</v>
      </c>
      <c r="B42" s="8" t="s">
        <v>4</v>
      </c>
      <c r="C42" s="56">
        <v>153.6</v>
      </c>
      <c r="D42" s="56">
        <f>D41/C41*100</f>
        <v>117.80518920016758</v>
      </c>
      <c r="E42" s="56">
        <f>E41/D41*100</f>
        <v>104.62228902842764</v>
      </c>
      <c r="F42" s="56">
        <f t="shared" ref="F42:H42" si="7">F41/E41*100</f>
        <v>104.92556297665701</v>
      </c>
      <c r="G42" s="56">
        <f t="shared" si="7"/>
        <v>104.95151063036181</v>
      </c>
      <c r="H42" s="56">
        <f t="shared" si="7"/>
        <v>105.68636161705909</v>
      </c>
    </row>
    <row r="43" spans="1:8" s="20" customFormat="1" x14ac:dyDescent="0.25">
      <c r="A43" s="7" t="s">
        <v>41</v>
      </c>
      <c r="B43" s="8"/>
      <c r="C43" s="42"/>
      <c r="D43" s="42"/>
      <c r="E43" s="42"/>
      <c r="F43" s="42"/>
      <c r="G43" s="50"/>
      <c r="H43" s="51"/>
    </row>
    <row r="44" spans="1:8" s="20" customFormat="1" x14ac:dyDescent="0.25">
      <c r="A44" s="52" t="s">
        <v>42</v>
      </c>
      <c r="B44" s="10" t="s">
        <v>37</v>
      </c>
      <c r="C44" s="53">
        <v>-50624</v>
      </c>
      <c r="D44" s="53">
        <f>-D48+D46</f>
        <v>-47015.1</v>
      </c>
      <c r="E44" s="53">
        <f t="shared" ref="E44:H44" si="8">-E48+E46</f>
        <v>-7862.4000000000015</v>
      </c>
      <c r="F44" s="53">
        <f t="shared" si="8"/>
        <v>-10395.299999999999</v>
      </c>
      <c r="G44" s="53">
        <f t="shared" si="8"/>
        <v>-6928.5999999999985</v>
      </c>
      <c r="H44" s="53">
        <f t="shared" si="8"/>
        <v>-2334.2999999999993</v>
      </c>
    </row>
    <row r="45" spans="1:8" s="20" customFormat="1" ht="21.75" customHeight="1" x14ac:dyDescent="0.25">
      <c r="A45" s="54" t="s">
        <v>10</v>
      </c>
      <c r="B45" s="55" t="s">
        <v>6</v>
      </c>
      <c r="C45" s="56" t="s">
        <v>43</v>
      </c>
      <c r="D45" s="56" t="s">
        <v>43</v>
      </c>
      <c r="E45" s="56" t="s">
        <v>43</v>
      </c>
      <c r="F45" s="56" t="s">
        <v>43</v>
      </c>
      <c r="G45" s="56" t="s">
        <v>43</v>
      </c>
      <c r="H45" s="56" t="s">
        <v>43</v>
      </c>
    </row>
    <row r="46" spans="1:8" s="20" customFormat="1" ht="18" customHeight="1" x14ac:dyDescent="0.25">
      <c r="A46" s="52" t="s">
        <v>44</v>
      </c>
      <c r="B46" s="10" t="s">
        <v>37</v>
      </c>
      <c r="C46" s="39">
        <v>12491.4</v>
      </c>
      <c r="D46" s="39">
        <v>14889.4</v>
      </c>
      <c r="E46" s="39">
        <v>23886.1</v>
      </c>
      <c r="F46" s="39">
        <v>18369.7</v>
      </c>
      <c r="G46" s="40">
        <v>20015.2</v>
      </c>
      <c r="H46" s="41">
        <v>21658.400000000001</v>
      </c>
    </row>
    <row r="47" spans="1:8" s="20" customFormat="1" ht="24.6" customHeight="1" x14ac:dyDescent="0.25">
      <c r="A47" s="54" t="s">
        <v>10</v>
      </c>
      <c r="B47" s="55" t="s">
        <v>6</v>
      </c>
      <c r="C47" s="56">
        <v>70.3</v>
      </c>
      <c r="D47" s="56">
        <f>D46/C46*100</f>
        <v>119.19720767888306</v>
      </c>
      <c r="E47" s="56">
        <f t="shared" ref="E47:H47" si="9">E46/D46*100</f>
        <v>160.42352277459131</v>
      </c>
      <c r="F47" s="56">
        <f t="shared" si="9"/>
        <v>76.905396862610473</v>
      </c>
      <c r="G47" s="56">
        <f t="shared" si="9"/>
        <v>108.95768575425836</v>
      </c>
      <c r="H47" s="56">
        <f t="shared" si="9"/>
        <v>108.20976058195772</v>
      </c>
    </row>
    <row r="48" spans="1:8" s="20" customFormat="1" ht="17.25" customHeight="1" x14ac:dyDescent="0.25">
      <c r="A48" s="52" t="s">
        <v>45</v>
      </c>
      <c r="B48" s="10" t="s">
        <v>37</v>
      </c>
      <c r="C48" s="39">
        <v>63115.4</v>
      </c>
      <c r="D48" s="39">
        <v>61904.5</v>
      </c>
      <c r="E48" s="39">
        <v>31748.5</v>
      </c>
      <c r="F48" s="39">
        <v>28765</v>
      </c>
      <c r="G48" s="40">
        <v>26943.8</v>
      </c>
      <c r="H48" s="41">
        <v>23992.7</v>
      </c>
    </row>
    <row r="49" spans="1:8" s="20" customFormat="1" ht="23.25" customHeight="1" x14ac:dyDescent="0.25">
      <c r="A49" s="54" t="s">
        <v>10</v>
      </c>
      <c r="B49" s="55" t="s">
        <v>6</v>
      </c>
      <c r="C49" s="68">
        <v>328.1</v>
      </c>
      <c r="D49" s="68">
        <f>D48/C48*100</f>
        <v>98.081450802815169</v>
      </c>
      <c r="E49" s="68">
        <f t="shared" ref="E49:H49" si="10">E48/D48*100</f>
        <v>51.286255441849946</v>
      </c>
      <c r="F49" s="68">
        <f t="shared" si="10"/>
        <v>90.602705639636511</v>
      </c>
      <c r="G49" s="68">
        <f t="shared" si="10"/>
        <v>93.668694594124801</v>
      </c>
      <c r="H49" s="68">
        <f t="shared" si="10"/>
        <v>89.047201953696216</v>
      </c>
    </row>
    <row r="50" spans="1:8" s="20" customFormat="1" x14ac:dyDescent="0.25">
      <c r="A50" s="7" t="s">
        <v>46</v>
      </c>
      <c r="B50" s="8"/>
      <c r="C50" s="42"/>
      <c r="D50" s="42"/>
      <c r="E50" s="42"/>
      <c r="F50" s="42"/>
      <c r="G50" s="50"/>
      <c r="H50" s="75"/>
    </row>
    <row r="51" spans="1:8" s="20" customFormat="1" x14ac:dyDescent="0.25">
      <c r="A51" s="76" t="s">
        <v>52</v>
      </c>
      <c r="B51" s="10" t="s">
        <v>19</v>
      </c>
      <c r="C51" s="77">
        <v>38492.199999999997</v>
      </c>
      <c r="D51" s="77">
        <v>34621.699999999997</v>
      </c>
      <c r="E51" s="77">
        <v>35430.5</v>
      </c>
      <c r="F51" s="77">
        <v>36338</v>
      </c>
      <c r="G51" s="78">
        <v>38375.9</v>
      </c>
      <c r="H51" s="77">
        <v>40866.5</v>
      </c>
    </row>
    <row r="52" spans="1:8" s="20" customFormat="1" ht="22.5" x14ac:dyDescent="0.25">
      <c r="A52" s="54" t="s">
        <v>10</v>
      </c>
      <c r="B52" s="55" t="s">
        <v>6</v>
      </c>
      <c r="C52" s="79" t="s">
        <v>55</v>
      </c>
      <c r="D52" s="79">
        <f>D51/C51*100</f>
        <v>89.94471607234712</v>
      </c>
      <c r="E52" s="79">
        <f t="shared" ref="E52:H52" si="11">E51/D51*100</f>
        <v>102.33610712356702</v>
      </c>
      <c r="F52" s="79">
        <f t="shared" si="11"/>
        <v>102.56135250702079</v>
      </c>
      <c r="G52" s="79">
        <f t="shared" si="11"/>
        <v>105.60817876603006</v>
      </c>
      <c r="H52" s="79">
        <f t="shared" si="11"/>
        <v>106.49001065773049</v>
      </c>
    </row>
    <row r="53" spans="1:8" s="20" customFormat="1" ht="22.5" x14ac:dyDescent="0.25">
      <c r="A53" s="76" t="s">
        <v>20</v>
      </c>
      <c r="B53" s="55" t="s">
        <v>4</v>
      </c>
      <c r="C53" s="80">
        <v>88.6</v>
      </c>
      <c r="D53" s="80">
        <v>79.8</v>
      </c>
      <c r="E53" s="80">
        <v>93.2</v>
      </c>
      <c r="F53" s="80">
        <v>96.6</v>
      </c>
      <c r="G53" s="80">
        <v>100.1</v>
      </c>
      <c r="H53" s="80">
        <v>101.5</v>
      </c>
    </row>
    <row r="54" spans="1:8" s="20" customFormat="1" x14ac:dyDescent="0.25">
      <c r="A54" s="76" t="s">
        <v>51</v>
      </c>
      <c r="B54" s="55" t="s">
        <v>40</v>
      </c>
      <c r="C54" s="80">
        <v>107.8</v>
      </c>
      <c r="D54" s="80">
        <v>115.5</v>
      </c>
      <c r="E54" s="80">
        <v>107.5</v>
      </c>
      <c r="F54" s="80">
        <v>105.5</v>
      </c>
      <c r="G54" s="80">
        <v>104.8</v>
      </c>
      <c r="H54" s="80">
        <v>104.3</v>
      </c>
    </row>
    <row r="55" spans="1:8" s="20" customFormat="1" x14ac:dyDescent="0.25">
      <c r="A55" s="7" t="s">
        <v>47</v>
      </c>
      <c r="B55" s="8"/>
      <c r="C55" s="42"/>
      <c r="D55" s="42"/>
      <c r="E55" s="42"/>
      <c r="F55" s="42"/>
      <c r="G55" s="50"/>
      <c r="H55" s="75"/>
    </row>
    <row r="56" spans="1:8" s="20" customFormat="1" ht="23.25" customHeight="1" x14ac:dyDescent="0.25">
      <c r="A56" s="81" t="s">
        <v>48</v>
      </c>
      <c r="B56" s="10" t="s">
        <v>23</v>
      </c>
      <c r="C56" s="39">
        <v>255.7</v>
      </c>
      <c r="D56" s="39">
        <v>249.1</v>
      </c>
      <c r="E56" s="39">
        <v>246.7</v>
      </c>
      <c r="F56" s="39">
        <v>244.5</v>
      </c>
      <c r="G56" s="40">
        <v>243.6</v>
      </c>
      <c r="H56" s="39">
        <v>242.7</v>
      </c>
    </row>
    <row r="57" spans="1:8" s="20" customFormat="1" ht="23.25" customHeight="1" x14ac:dyDescent="0.25">
      <c r="A57" s="81" t="s">
        <v>49</v>
      </c>
      <c r="B57" s="8" t="s">
        <v>21</v>
      </c>
      <c r="C57" s="38">
        <v>0.2</v>
      </c>
      <c r="D57" s="38">
        <v>0.3</v>
      </c>
      <c r="E57" s="38">
        <v>0.3</v>
      </c>
      <c r="F57" s="38">
        <v>0.3</v>
      </c>
      <c r="G57" s="38">
        <v>0.3</v>
      </c>
      <c r="H57" s="38">
        <v>0.3</v>
      </c>
    </row>
    <row r="58" spans="1:8" s="20" customFormat="1" x14ac:dyDescent="0.25">
      <c r="A58" s="81" t="s">
        <v>50</v>
      </c>
      <c r="B58" s="10" t="s">
        <v>37</v>
      </c>
      <c r="C58" s="39">
        <v>53172.6</v>
      </c>
      <c r="D58" s="39">
        <v>47889.9</v>
      </c>
      <c r="E58" s="39">
        <v>47899.8</v>
      </c>
      <c r="F58" s="77">
        <v>49501.2</v>
      </c>
      <c r="G58" s="78">
        <v>52509.2</v>
      </c>
      <c r="H58" s="77">
        <v>56400</v>
      </c>
    </row>
    <row r="59" spans="1:8" s="20" customFormat="1" ht="22.5" x14ac:dyDescent="0.25">
      <c r="A59" s="54" t="s">
        <v>10</v>
      </c>
      <c r="B59" s="8" t="s">
        <v>4</v>
      </c>
      <c r="C59" s="56" t="s">
        <v>55</v>
      </c>
      <c r="D59" s="56">
        <f>D58/C58*100</f>
        <v>90.064995881337381</v>
      </c>
      <c r="E59" s="56">
        <f t="shared" ref="E59" si="12">E58/D58*100</f>
        <v>100.02067241735733</v>
      </c>
      <c r="F59" s="56">
        <f t="shared" ref="F59" si="13">F58/E58*100</f>
        <v>103.34322899051769</v>
      </c>
      <c r="G59" s="56">
        <f t="shared" ref="G59" si="14">G58/F58*100</f>
        <v>106.07662036475884</v>
      </c>
      <c r="H59" s="56">
        <f t="shared" ref="H59" si="15">H58/G58*100</f>
        <v>107.40974914872061</v>
      </c>
    </row>
    <row r="60" spans="1:8" x14ac:dyDescent="0.25">
      <c r="C60" s="4"/>
      <c r="D60" s="15"/>
      <c r="E60" s="15"/>
      <c r="F60" s="15"/>
      <c r="G60" s="15"/>
      <c r="H60" s="16"/>
    </row>
    <row r="61" spans="1:8" x14ac:dyDescent="0.25">
      <c r="C61" s="4"/>
      <c r="D61" s="15"/>
      <c r="E61" s="15"/>
      <c r="F61" s="15"/>
      <c r="G61" s="15"/>
      <c r="H61" s="16"/>
    </row>
    <row r="62" spans="1:8" x14ac:dyDescent="0.25">
      <c r="C62" s="5"/>
      <c r="D62" s="17"/>
      <c r="E62" s="17"/>
      <c r="F62" s="17"/>
      <c r="G62" s="17"/>
      <c r="H62" s="16"/>
    </row>
    <row r="63" spans="1:8" x14ac:dyDescent="0.25">
      <c r="C63" s="5"/>
      <c r="D63" s="17"/>
      <c r="E63" s="17"/>
      <c r="F63" s="17"/>
      <c r="G63" s="17"/>
      <c r="H63" s="16"/>
    </row>
    <row r="64" spans="1:8" x14ac:dyDescent="0.25">
      <c r="C64" s="5"/>
      <c r="D64" s="17"/>
      <c r="E64" s="17"/>
      <c r="F64" s="17"/>
      <c r="G64" s="17"/>
      <c r="H64" s="16"/>
    </row>
    <row r="65" spans="3:8" x14ac:dyDescent="0.25">
      <c r="C65" s="5"/>
      <c r="D65" s="17"/>
      <c r="E65" s="17"/>
      <c r="F65" s="17"/>
      <c r="G65" s="17"/>
      <c r="H65" s="16"/>
    </row>
    <row r="66" spans="3:8" x14ac:dyDescent="0.25">
      <c r="C66" s="5"/>
      <c r="D66" s="17"/>
      <c r="E66" s="17"/>
      <c r="F66" s="17"/>
      <c r="G66" s="17"/>
      <c r="H66" s="16"/>
    </row>
    <row r="67" spans="3:8" x14ac:dyDescent="0.25">
      <c r="C67" s="5"/>
      <c r="D67" s="5"/>
      <c r="E67" s="5"/>
      <c r="F67" s="5"/>
      <c r="G67" s="5"/>
    </row>
    <row r="68" spans="3:8" x14ac:dyDescent="0.25">
      <c r="C68" s="5"/>
      <c r="D68" s="5"/>
      <c r="E68" s="5"/>
      <c r="F68" s="5"/>
      <c r="G68" s="5"/>
    </row>
    <row r="69" spans="3:8" x14ac:dyDescent="0.25">
      <c r="C69" s="5"/>
      <c r="D69" s="5"/>
      <c r="E69" s="5"/>
      <c r="F69" s="5"/>
      <c r="G69" s="5"/>
    </row>
    <row r="70" spans="3:8" x14ac:dyDescent="0.25">
      <c r="C70" s="5"/>
      <c r="D70" s="5"/>
      <c r="E70" s="5"/>
      <c r="F70" s="5"/>
      <c r="G70" s="5"/>
    </row>
    <row r="71" spans="3:8" x14ac:dyDescent="0.25">
      <c r="C71" s="5"/>
      <c r="D71" s="5"/>
      <c r="E71" s="5"/>
      <c r="F71" s="5"/>
      <c r="G71" s="5"/>
    </row>
    <row r="72" spans="3:8" x14ac:dyDescent="0.25">
      <c r="C72" s="5"/>
      <c r="D72" s="5"/>
      <c r="E72" s="5"/>
      <c r="F72" s="5"/>
      <c r="G72" s="5"/>
    </row>
    <row r="73" spans="3:8" x14ac:dyDescent="0.25">
      <c r="C73" s="5"/>
      <c r="D73" s="5"/>
      <c r="E73" s="5"/>
      <c r="F73" s="5"/>
      <c r="G73" s="5"/>
    </row>
    <row r="74" spans="3:8" x14ac:dyDescent="0.25">
      <c r="C74" s="5"/>
      <c r="D74" s="5"/>
      <c r="E74" s="5"/>
      <c r="F74" s="5"/>
      <c r="G74" s="5"/>
    </row>
    <row r="75" spans="3:8" x14ac:dyDescent="0.25">
      <c r="C75" s="5"/>
      <c r="D75" s="5"/>
      <c r="E75" s="5"/>
      <c r="F75" s="5"/>
      <c r="G75" s="5"/>
    </row>
    <row r="76" spans="3:8" x14ac:dyDescent="0.25">
      <c r="C76" s="5"/>
      <c r="D76" s="5"/>
      <c r="E76" s="5"/>
      <c r="F76" s="5"/>
      <c r="G76" s="5"/>
    </row>
    <row r="77" spans="3:8" x14ac:dyDescent="0.25">
      <c r="C77" s="5"/>
      <c r="D77" s="5"/>
      <c r="E77" s="5"/>
      <c r="F77" s="5"/>
      <c r="G77" s="5"/>
    </row>
    <row r="78" spans="3:8" x14ac:dyDescent="0.25">
      <c r="C78" s="5"/>
      <c r="D78" s="5"/>
      <c r="E78" s="5"/>
      <c r="F78" s="5"/>
      <c r="G78" s="5"/>
    </row>
    <row r="79" spans="3:8" x14ac:dyDescent="0.25">
      <c r="C79" s="5"/>
      <c r="D79" s="5"/>
      <c r="E79" s="5"/>
      <c r="F79" s="5"/>
      <c r="G79" s="5"/>
    </row>
    <row r="80" spans="3:8" x14ac:dyDescent="0.25">
      <c r="C80" s="5"/>
      <c r="D80" s="5"/>
      <c r="E80" s="5"/>
      <c r="F80" s="5"/>
      <c r="G80" s="5"/>
    </row>
    <row r="81" spans="3:7" x14ac:dyDescent="0.25">
      <c r="C81" s="5"/>
      <c r="D81" s="5"/>
      <c r="E81" s="5"/>
      <c r="F81" s="5"/>
      <c r="G81" s="5"/>
    </row>
    <row r="82" spans="3:7" x14ac:dyDescent="0.25">
      <c r="C82" s="5"/>
      <c r="D82" s="5"/>
      <c r="E82" s="5"/>
      <c r="F82" s="5"/>
      <c r="G82" s="5"/>
    </row>
    <row r="83" spans="3:7" x14ac:dyDescent="0.25">
      <c r="C83" s="5"/>
      <c r="D83" s="5"/>
      <c r="E83" s="5"/>
      <c r="F83" s="5"/>
      <c r="G83" s="5"/>
    </row>
    <row r="84" spans="3:7" x14ac:dyDescent="0.25">
      <c r="C84" s="5"/>
      <c r="D84" s="5"/>
      <c r="E84" s="5"/>
      <c r="F84" s="5"/>
      <c r="G84" s="5"/>
    </row>
    <row r="85" spans="3:7" x14ac:dyDescent="0.25">
      <c r="C85" s="5"/>
      <c r="D85" s="5"/>
      <c r="E85" s="5"/>
      <c r="F85" s="5"/>
      <c r="G85" s="5"/>
    </row>
  </sheetData>
  <mergeCells count="4">
    <mergeCell ref="A2:A3"/>
    <mergeCell ref="B2:B3"/>
    <mergeCell ref="A1:H1"/>
    <mergeCell ref="F3:H3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0:H21">
      <formula1>0</formula1>
      <formula2>9.99999999999999E+132</formula2>
    </dataValidation>
  </dataValidations>
  <pageMargins left="0.98425196850393704" right="0.31496062992125984" top="0.27" bottom="0.15748031496062992" header="0.28999999999999998" footer="0.15748031496062992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Окунь Наталья Юрьевна</cp:lastModifiedBy>
  <cp:lastPrinted>2015-07-06T08:54:35Z</cp:lastPrinted>
  <dcterms:created xsi:type="dcterms:W3CDTF">2012-07-02T06:53:02Z</dcterms:created>
  <dcterms:modified xsi:type="dcterms:W3CDTF">2016-11-09T12:30:01Z</dcterms:modified>
</cp:coreProperties>
</file>